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овикова\Desktop\Постановления\"/>
    </mc:Choice>
  </mc:AlternateContent>
  <bookViews>
    <workbookView xWindow="-14" yWindow="-14" windowWidth="28827" windowHeight="12335" activeTab="4"/>
  </bookViews>
  <sheets>
    <sheet name="тепловая энергия " sheetId="2" r:id="rId1"/>
    <sheet name="горячая вода" sheetId="3" r:id="rId2"/>
    <sheet name="электроэнергия " sheetId="1" r:id="rId3"/>
    <sheet name="вода" sheetId="4" r:id="rId4"/>
    <sheet name="стоки " sheetId="5" r:id="rId5"/>
  </sheets>
  <definedNames>
    <definedName name="_xlnm.Print_Titles" localSheetId="3">вода!$6:$8</definedName>
    <definedName name="_xlnm.Print_Titles" localSheetId="1">'горячая вода'!$7:$9</definedName>
    <definedName name="_xlnm.Print_Titles" localSheetId="4">'стоки '!$7:$9</definedName>
    <definedName name="_xlnm.Print_Titles" localSheetId="0">'тепловая энергия '!$7:$9</definedName>
    <definedName name="_xlnm.Print_Titles" localSheetId="2">'электроэнергия '!$6:$8</definedName>
    <definedName name="_xlnm.Print_Area" localSheetId="3">вода!$A$1:$H$17</definedName>
    <definedName name="_xlnm.Print_Area" localSheetId="1">'горячая вода'!$A$1:$N$18</definedName>
    <definedName name="_xlnm.Print_Area" localSheetId="0">'тепловая энергия '!$A$1:$H$18</definedName>
    <definedName name="_xlnm.Print_Area" localSheetId="2">'электроэнергия '!$A$1:$H$19</definedName>
  </definedNames>
  <calcPr calcId="162913"/>
</workbook>
</file>

<file path=xl/calcChain.xml><?xml version="1.0" encoding="utf-8"?>
<calcChain xmlns="http://schemas.openxmlformats.org/spreadsheetml/2006/main">
  <c r="E17" i="5" l="1"/>
  <c r="F17" i="5"/>
  <c r="F11" i="5" l="1"/>
  <c r="I11" i="3"/>
  <c r="F12" i="1"/>
  <c r="G12" i="1"/>
  <c r="H12" i="1"/>
  <c r="D16" i="5"/>
  <c r="H17" i="4"/>
  <c r="G17" i="4"/>
  <c r="F17" i="4"/>
  <c r="E17" i="4"/>
  <c r="H11" i="5"/>
  <c r="G11" i="5"/>
  <c r="E11" i="5"/>
  <c r="H11" i="4"/>
  <c r="G11" i="4"/>
  <c r="F11" i="4"/>
  <c r="H11" i="1"/>
  <c r="L11" i="3"/>
  <c r="K11" i="3"/>
  <c r="G12" i="3"/>
  <c r="G11" i="3" s="1"/>
  <c r="H12" i="3"/>
  <c r="H11" i="3" s="1"/>
  <c r="F12" i="3"/>
  <c r="H16" i="4"/>
  <c r="G16" i="4"/>
  <c r="F16" i="4"/>
  <c r="E16" i="4"/>
  <c r="H15" i="1"/>
  <c r="F15" i="1"/>
  <c r="G15" i="1"/>
  <c r="H14" i="1"/>
  <c r="G14" i="1"/>
  <c r="E10" i="4" l="1"/>
  <c r="G10" i="4"/>
  <c r="H10" i="4"/>
  <c r="F10" i="4"/>
  <c r="F11" i="3"/>
  <c r="E11" i="3"/>
  <c r="F11" i="2"/>
  <c r="M11" i="3"/>
  <c r="N11" i="3"/>
  <c r="E10" i="1"/>
  <c r="F10" i="1"/>
  <c r="G11" i="2"/>
  <c r="G10" i="1"/>
  <c r="H11" i="2"/>
  <c r="H10" i="1"/>
  <c r="D17" i="5"/>
  <c r="E11" i="2"/>
  <c r="D18" i="5" l="1"/>
  <c r="D15" i="5"/>
  <c r="D12" i="5"/>
  <c r="C11" i="5"/>
  <c r="D17" i="4"/>
  <c r="D16" i="4"/>
  <c r="D11" i="4"/>
  <c r="C10" i="4"/>
  <c r="D19" i="1"/>
  <c r="D17" i="1"/>
  <c r="D16" i="1"/>
  <c r="D15" i="1"/>
  <c r="D14" i="1"/>
  <c r="D12" i="1"/>
  <c r="D11" i="1"/>
  <c r="C10" i="1"/>
  <c r="J18" i="3"/>
  <c r="D18" i="3"/>
  <c r="D13" i="3"/>
  <c r="D12" i="3"/>
  <c r="C11" i="3"/>
  <c r="D18" i="2"/>
  <c r="D15" i="2"/>
  <c r="D14" i="2"/>
  <c r="D13" i="2"/>
  <c r="D12" i="2"/>
  <c r="C11" i="2"/>
  <c r="D11" i="3" l="1"/>
  <c r="D11" i="5"/>
  <c r="D14" i="4"/>
  <c r="D10" i="4" s="1"/>
  <c r="D10" i="1"/>
  <c r="J12" i="3"/>
  <c r="J11" i="3" s="1"/>
  <c r="D11" i="2"/>
</calcChain>
</file>

<file path=xl/sharedStrings.xml><?xml version="1.0" encoding="utf-8"?>
<sst xmlns="http://schemas.openxmlformats.org/spreadsheetml/2006/main" count="129" uniqueCount="47">
  <si>
    <t>Лимиты</t>
  </si>
  <si>
    <t xml:space="preserve">Наименование  организации </t>
  </si>
  <si>
    <t>в том числе по кварталам</t>
  </si>
  <si>
    <t xml:space="preserve">Муниципальные  учреждения муниципального образования Киришский муниципальный район Ленинградской области </t>
  </si>
  <si>
    <t>Гкал</t>
  </si>
  <si>
    <t>Компонент на тепловую энергию (Гкал)</t>
  </si>
  <si>
    <t>№ п/п</t>
  </si>
  <si>
    <t>на 2020 год</t>
  </si>
  <si>
    <t xml:space="preserve">Муниципальное автономное учреждение "Ледовая арена "Кириши"  Киришского городского поселения </t>
  </si>
  <si>
    <t>Компонент на теплоноситель (куб.м.)</t>
  </si>
  <si>
    <t xml:space="preserve">Муниципальные учреждения  муниципального образования Киришское городское поселение                                                                                                      Киришского  муниципального района  Ленинградской области </t>
  </si>
  <si>
    <t xml:space="preserve">Муниципальное казенное учреждение "Комбинат ритуальных услуг" муниципального образования Киришский муниципальный район  Ленинградской области, в том числе: </t>
  </si>
  <si>
    <t>Ожидаемое потребление 2025 года</t>
  </si>
  <si>
    <t>администрация учреждения, пр. Героев, 12</t>
  </si>
  <si>
    <t>городское гражданское кладбище "Мерятино"</t>
  </si>
  <si>
    <t>городское гражданское кладбище "Черная речка"</t>
  </si>
  <si>
    <t>траурный зал</t>
  </si>
  <si>
    <t>часть здания ПАО, пер. Скорой помощи, 6</t>
  </si>
  <si>
    <t xml:space="preserve">Ожидаемое потребление 2025 года </t>
  </si>
  <si>
    <t>годового водоснабжения на 2026 год</t>
  </si>
  <si>
    <t>годового  потребления тепловой энергии  на 2026 год</t>
  </si>
  <si>
    <t>годового потребления  компонента на тепловую энергию 
и теплоноситель на 2026 год</t>
  </si>
  <si>
    <t xml:space="preserve">годового  потребления электрической энергии на 2026 год </t>
  </si>
  <si>
    <t>годового  водоотведения на 2026 год</t>
  </si>
  <si>
    <t>Приложение № 1 к постановлению
от 30.04.2026 № 748</t>
  </si>
  <si>
    <t>Лимит 
на 2026 год, Гкал</t>
  </si>
  <si>
    <t xml:space="preserve">Приложение № 2 к постановлению
от 30.04.2026 № 748
</t>
  </si>
  <si>
    <t xml:space="preserve">
Приложение № 3 к постановлению
от 30.04.2026 № 748</t>
  </si>
  <si>
    <t>Приложение № 4 к постановлению
от 30.04.2026 № 748</t>
  </si>
  <si>
    <t xml:space="preserve">Лимит 
на 2026 год, куб.м        </t>
  </si>
  <si>
    <t xml:space="preserve">Приложение № 5 к постановлению
от 30.04.2026 № 748
</t>
  </si>
  <si>
    <t>Лимит 
на 2026 год, куб.м</t>
  </si>
  <si>
    <t>35.1</t>
  </si>
  <si>
    <t>35.2</t>
  </si>
  <si>
    <t>35.3</t>
  </si>
  <si>
    <t>35.4</t>
  </si>
  <si>
    <t>35.5</t>
  </si>
  <si>
    <t>35.6</t>
  </si>
  <si>
    <t>35.7</t>
  </si>
  <si>
    <t>В том числе по кварталам</t>
  </si>
  <si>
    <t>гараж ул. Советская, 6</t>
  </si>
  <si>
    <t>гараж ул. Ленинградская, 9</t>
  </si>
  <si>
    <t>ожидаемое потребление 2025 года</t>
  </si>
  <si>
    <t>лимит 
на 2026 год</t>
  </si>
  <si>
    <t>Муниципальное казенное учреждение "Комбинат ритуальных услуг" муниципального образования Киришский муниципальный район Ленинградской области, в том числе:</t>
  </si>
  <si>
    <t>Лимит 
на 2026 год, кВт</t>
  </si>
  <si>
    <t xml:space="preserve">Наименование организации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</si>
</sst>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0\ _₽_-;\-* #,##0.000\ _₽_-;_-* &quot;-&quot;???\ _₽_-;_-@_-"/>
    <numFmt numFmtId="165" formatCode="#,##0.00_ ;\-#,##0.00\ "/>
    <numFmt numFmtId="166" formatCode="#,##0.0"/>
    <numFmt numFmtId="167" formatCode="#,##0.0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name val="Calibri"/>
      <family val="2"/>
      <scheme val="minor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21">
    <xf numFmtId="0" fontId="0" fillId="0" borderId="0" xfId="0"/>
    <xf numFmtId="0" fontId="5" fillId="2" borderId="0" xfId="0" applyFont="1" applyFill="1"/>
    <xf numFmtId="0" fontId="4" fillId="0" borderId="0" xfId="0" applyFont="1"/>
    <xf numFmtId="0" fontId="5" fillId="0" borderId="0" xfId="0" applyFont="1" applyFill="1"/>
    <xf numFmtId="0" fontId="4" fillId="0" borderId="0" xfId="0" applyFont="1" applyAlignment="1">
      <alignment horizontal="center" vertical="center"/>
    </xf>
    <xf numFmtId="0" fontId="4" fillId="0" borderId="0" xfId="0" applyFont="1" applyFill="1"/>
    <xf numFmtId="0" fontId="3" fillId="0" borderId="0" xfId="0" applyFont="1" applyFill="1"/>
    <xf numFmtId="0" fontId="5" fillId="0" borderId="0" xfId="0" applyFont="1"/>
    <xf numFmtId="0" fontId="3" fillId="0" borderId="0" xfId="0" applyFont="1" applyAlignment="1">
      <alignment vertical="center"/>
    </xf>
    <xf numFmtId="0" fontId="6" fillId="0" borderId="0" xfId="1" applyFont="1" applyFill="1"/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8" fillId="0" borderId="0" xfId="0" applyFont="1" applyFill="1"/>
    <xf numFmtId="0" fontId="9" fillId="0" borderId="0" xfId="1" applyFont="1" applyFill="1"/>
    <xf numFmtId="0" fontId="7" fillId="0" borderId="0" xfId="0" applyFont="1" applyFill="1"/>
    <xf numFmtId="0" fontId="1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 applyFill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2" borderId="0" xfId="0" applyFont="1" applyFill="1"/>
    <xf numFmtId="0" fontId="3" fillId="0" borderId="0" xfId="0" applyFont="1"/>
    <xf numFmtId="0" fontId="7" fillId="0" borderId="0" xfId="0" applyFont="1"/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3" fontId="5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167" fontId="5" fillId="0" borderId="4" xfId="1" applyNumberFormat="1" applyFont="1" applyFill="1" applyBorder="1" applyAlignment="1">
      <alignment horizontal="left" vertical="center" wrapText="1"/>
    </xf>
    <xf numFmtId="4" fontId="5" fillId="0" borderId="1" xfId="1" applyNumberFormat="1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left" vertical="center" wrapText="1"/>
    </xf>
    <xf numFmtId="167" fontId="5" fillId="0" borderId="4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167" fontId="5" fillId="0" borderId="4" xfId="0" applyNumberFormat="1" applyFont="1" applyFill="1" applyBorder="1" applyAlignment="1">
      <alignment horizontal="center" vertical="center" wrapText="1"/>
    </xf>
    <xf numFmtId="167" fontId="5" fillId="0" borderId="9" xfId="0" applyNumberFormat="1" applyFont="1" applyFill="1" applyBorder="1" applyAlignment="1">
      <alignment horizontal="center" vertical="center" wrapText="1"/>
    </xf>
    <xf numFmtId="167" fontId="5" fillId="0" borderId="1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3" fontId="5" fillId="0" borderId="12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11" xfId="0" applyFont="1" applyFill="1" applyBorder="1" applyAlignment="1">
      <alignment horizontal="center"/>
    </xf>
    <xf numFmtId="164" fontId="5" fillId="0" borderId="4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164" fontId="5" fillId="0" borderId="10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right" vertical="top"/>
    </xf>
    <xf numFmtId="0" fontId="5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 vertical="top" wrapText="1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wrapText="1"/>
    </xf>
    <xf numFmtId="0" fontId="5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colors>
    <mruColors>
      <color rgb="FFCCFFFF"/>
      <color rgb="FF9900CC"/>
      <color rgb="FF0000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18"/>
  <sheetViews>
    <sheetView view="pageBreakPreview" zoomScaleNormal="120" zoomScaleSheetLayoutView="100" workbookViewId="0">
      <selection activeCell="B11" sqref="B11"/>
    </sheetView>
  </sheetViews>
  <sheetFormatPr defaultColWidth="9.125" defaultRowHeight="14.3" x14ac:dyDescent="0.25"/>
  <cols>
    <col min="1" max="1" width="6.75" style="23" customWidth="1"/>
    <col min="2" max="2" width="55.75" style="21" customWidth="1"/>
    <col min="3" max="3" width="13.25" style="19" customWidth="1"/>
    <col min="4" max="4" width="11.375" style="19" customWidth="1"/>
    <col min="5" max="5" width="12.375" style="19" customWidth="1"/>
    <col min="6" max="6" width="11.875" style="19" customWidth="1"/>
    <col min="7" max="7" width="12.875" style="19" customWidth="1"/>
    <col min="8" max="8" width="12.625" style="19" customWidth="1"/>
    <col min="9" max="9" width="12.625" style="2" bestFit="1" customWidth="1"/>
    <col min="10" max="16384" width="9.125" style="2"/>
  </cols>
  <sheetData>
    <row r="1" spans="1:15" s="5" customFormat="1" ht="19.899999999999999" customHeight="1" x14ac:dyDescent="0.25">
      <c r="A1" s="108"/>
      <c r="B1" s="109"/>
      <c r="C1" s="110"/>
      <c r="D1" s="110"/>
      <c r="E1" s="111" t="s">
        <v>24</v>
      </c>
      <c r="F1" s="112"/>
      <c r="G1" s="112"/>
      <c r="H1" s="112"/>
    </row>
    <row r="2" spans="1:15" s="5" customFormat="1" ht="19.899999999999999" customHeight="1" x14ac:dyDescent="0.25">
      <c r="A2" s="108"/>
      <c r="B2" s="109"/>
      <c r="C2" s="110"/>
      <c r="D2" s="110"/>
      <c r="E2" s="112"/>
      <c r="F2" s="112"/>
      <c r="G2" s="112"/>
      <c r="H2" s="112"/>
    </row>
    <row r="3" spans="1:15" s="5" customFormat="1" ht="19.899999999999999" customHeight="1" x14ac:dyDescent="0.25">
      <c r="A3" s="113" t="s">
        <v>0</v>
      </c>
      <c r="B3" s="113"/>
      <c r="C3" s="113"/>
      <c r="D3" s="113"/>
      <c r="E3" s="113"/>
      <c r="F3" s="113"/>
      <c r="G3" s="113"/>
      <c r="H3" s="113"/>
    </row>
    <row r="4" spans="1:15" s="5" customFormat="1" ht="20.25" customHeight="1" x14ac:dyDescent="0.25">
      <c r="A4" s="113" t="s">
        <v>20</v>
      </c>
      <c r="B4" s="113"/>
      <c r="C4" s="113"/>
      <c r="D4" s="113"/>
      <c r="E4" s="113"/>
      <c r="F4" s="113"/>
      <c r="G4" s="113"/>
      <c r="H4" s="113"/>
    </row>
    <row r="5" spans="1:15" s="5" customFormat="1" ht="14.95" hidden="1" customHeight="1" x14ac:dyDescent="0.25">
      <c r="A5" s="64" t="s">
        <v>7</v>
      </c>
      <c r="B5" s="64"/>
      <c r="C5" s="64"/>
      <c r="D5" s="64"/>
      <c r="E5" s="64"/>
      <c r="F5" s="64"/>
      <c r="G5" s="64"/>
      <c r="H5" s="64"/>
    </row>
    <row r="6" spans="1:15" s="5" customFormat="1" ht="14.95" hidden="1" customHeight="1" x14ac:dyDescent="0.25">
      <c r="A6" s="22"/>
      <c r="B6" s="20"/>
      <c r="C6" s="18"/>
      <c r="D6" s="18"/>
      <c r="E6" s="18"/>
      <c r="F6" s="18"/>
      <c r="G6" s="18"/>
      <c r="H6" s="18" t="s">
        <v>4</v>
      </c>
    </row>
    <row r="7" spans="1:15" s="5" customFormat="1" ht="12.6" customHeight="1" x14ac:dyDescent="0.25">
      <c r="A7" s="65" t="s">
        <v>6</v>
      </c>
      <c r="B7" s="68" t="s">
        <v>1</v>
      </c>
      <c r="C7" s="71" t="s">
        <v>12</v>
      </c>
      <c r="D7" s="71" t="s">
        <v>25</v>
      </c>
      <c r="E7" s="55" t="s">
        <v>39</v>
      </c>
      <c r="F7" s="56"/>
      <c r="G7" s="56"/>
      <c r="H7" s="57"/>
    </row>
    <row r="8" spans="1:15" s="5" customFormat="1" ht="10.199999999999999" customHeight="1" x14ac:dyDescent="0.25">
      <c r="A8" s="66"/>
      <c r="B8" s="69"/>
      <c r="C8" s="72"/>
      <c r="D8" s="72"/>
      <c r="E8" s="58"/>
      <c r="F8" s="59"/>
      <c r="G8" s="59"/>
      <c r="H8" s="60"/>
    </row>
    <row r="9" spans="1:15" s="5" customFormat="1" ht="26.5" customHeight="1" x14ac:dyDescent="0.25">
      <c r="A9" s="67"/>
      <c r="B9" s="70"/>
      <c r="C9" s="73"/>
      <c r="D9" s="73"/>
      <c r="E9" s="37">
        <v>1</v>
      </c>
      <c r="F9" s="38">
        <v>2</v>
      </c>
      <c r="G9" s="37">
        <v>3</v>
      </c>
      <c r="H9" s="37">
        <v>4</v>
      </c>
    </row>
    <row r="10" spans="1:15" s="5" customFormat="1" ht="20.399999999999999" customHeight="1" x14ac:dyDescent="0.25">
      <c r="A10" s="61" t="s">
        <v>3</v>
      </c>
      <c r="B10" s="62"/>
      <c r="C10" s="62"/>
      <c r="D10" s="62"/>
      <c r="E10" s="62"/>
      <c r="F10" s="62"/>
      <c r="G10" s="62"/>
      <c r="H10" s="63"/>
    </row>
    <row r="11" spans="1:15" s="5" customFormat="1" ht="62.5" x14ac:dyDescent="0.25">
      <c r="A11" s="39">
        <v>35</v>
      </c>
      <c r="B11" s="51" t="s">
        <v>11</v>
      </c>
      <c r="C11" s="52">
        <f t="shared" ref="C11" si="0">SUM(C12:C18)</f>
        <v>46.14</v>
      </c>
      <c r="D11" s="41">
        <f>SUM(D12:D18)</f>
        <v>43.179999999999993</v>
      </c>
      <c r="E11" s="52">
        <f>SUM(E12:E18)</f>
        <v>23.29</v>
      </c>
      <c r="F11" s="52">
        <f t="shared" ref="F11:H11" si="1">SUM(F12:F18)</f>
        <v>4.2</v>
      </c>
      <c r="G11" s="52">
        <f t="shared" si="1"/>
        <v>0.47</v>
      </c>
      <c r="H11" s="52">
        <f t="shared" si="1"/>
        <v>15.219999999999999</v>
      </c>
      <c r="I11" s="9"/>
      <c r="J11" s="9"/>
      <c r="K11" s="9"/>
      <c r="L11" s="9"/>
      <c r="M11" s="9"/>
      <c r="N11" s="9"/>
      <c r="O11" s="9"/>
    </row>
    <row r="12" spans="1:15" s="12" customFormat="1" ht="23.95" customHeight="1" x14ac:dyDescent="0.25">
      <c r="A12" s="42" t="s">
        <v>32</v>
      </c>
      <c r="B12" s="53" t="s">
        <v>13</v>
      </c>
      <c r="C12" s="52">
        <v>15.33</v>
      </c>
      <c r="D12" s="41">
        <f>E12+F12+G12+H12</f>
        <v>15.329999999999998</v>
      </c>
      <c r="E12" s="52">
        <v>8.6</v>
      </c>
      <c r="F12" s="52">
        <v>1.78</v>
      </c>
      <c r="G12" s="52">
        <v>0.31</v>
      </c>
      <c r="H12" s="52">
        <v>4.6399999999999997</v>
      </c>
      <c r="I12" s="13"/>
      <c r="J12" s="13"/>
      <c r="K12" s="13"/>
      <c r="L12" s="13"/>
      <c r="M12" s="13"/>
      <c r="N12" s="13"/>
      <c r="O12" s="13"/>
    </row>
    <row r="13" spans="1:15" s="12" customFormat="1" ht="23.95" customHeight="1" x14ac:dyDescent="0.25">
      <c r="A13" s="42" t="s">
        <v>33</v>
      </c>
      <c r="B13" s="53" t="s">
        <v>40</v>
      </c>
      <c r="C13" s="52">
        <v>8.67</v>
      </c>
      <c r="D13" s="41">
        <f>SUM(E13:H13)</f>
        <v>8.4700000000000006</v>
      </c>
      <c r="E13" s="52">
        <v>5.5</v>
      </c>
      <c r="F13" s="52">
        <v>0.57999999999999996</v>
      </c>
      <c r="G13" s="52">
        <v>0.03</v>
      </c>
      <c r="H13" s="52">
        <v>2.36</v>
      </c>
      <c r="I13" s="13"/>
      <c r="J13" s="13"/>
      <c r="K13" s="13"/>
      <c r="L13" s="13"/>
      <c r="M13" s="13"/>
      <c r="N13" s="13"/>
      <c r="O13" s="13"/>
    </row>
    <row r="14" spans="1:15" s="12" customFormat="1" ht="27" customHeight="1" x14ac:dyDescent="0.25">
      <c r="A14" s="42" t="s">
        <v>34</v>
      </c>
      <c r="B14" s="53" t="s">
        <v>41</v>
      </c>
      <c r="C14" s="52">
        <v>11.15</v>
      </c>
      <c r="D14" s="41">
        <f>SUM(E14:H14)</f>
        <v>12.18</v>
      </c>
      <c r="E14" s="52">
        <v>7.26</v>
      </c>
      <c r="F14" s="52">
        <v>0.55000000000000004</v>
      </c>
      <c r="G14" s="52">
        <v>0.01</v>
      </c>
      <c r="H14" s="52">
        <v>4.3600000000000003</v>
      </c>
      <c r="I14" s="13"/>
      <c r="J14" s="13"/>
      <c r="K14" s="13"/>
      <c r="L14" s="13"/>
      <c r="M14" s="13"/>
      <c r="N14" s="13"/>
      <c r="O14" s="13"/>
    </row>
    <row r="15" spans="1:15" s="12" customFormat="1" ht="23.95" customHeight="1" x14ac:dyDescent="0.25">
      <c r="A15" s="42" t="s">
        <v>35</v>
      </c>
      <c r="B15" s="53" t="s">
        <v>14</v>
      </c>
      <c r="C15" s="52">
        <v>0</v>
      </c>
      <c r="D15" s="41">
        <f t="shared" ref="D15" si="2">E15+F15+G15+H15</f>
        <v>0</v>
      </c>
      <c r="E15" s="52">
        <v>0</v>
      </c>
      <c r="F15" s="52">
        <v>0</v>
      </c>
      <c r="G15" s="52">
        <v>0</v>
      </c>
      <c r="H15" s="52">
        <v>0</v>
      </c>
      <c r="I15" s="13"/>
      <c r="J15" s="13"/>
      <c r="K15" s="13"/>
      <c r="L15" s="13"/>
      <c r="M15" s="13"/>
      <c r="N15" s="13"/>
      <c r="O15" s="13"/>
    </row>
    <row r="16" spans="1:15" s="5" customFormat="1" ht="15.65" x14ac:dyDescent="0.25">
      <c r="A16" s="42" t="s">
        <v>36</v>
      </c>
      <c r="B16" s="54" t="s">
        <v>15</v>
      </c>
      <c r="C16" s="52">
        <v>0</v>
      </c>
      <c r="D16" s="41">
        <v>0</v>
      </c>
      <c r="E16" s="52">
        <v>0</v>
      </c>
      <c r="F16" s="52">
        <v>0</v>
      </c>
      <c r="G16" s="52">
        <v>0</v>
      </c>
      <c r="H16" s="52">
        <v>0</v>
      </c>
      <c r="I16" s="9"/>
      <c r="J16" s="9"/>
      <c r="K16" s="9"/>
      <c r="L16" s="9"/>
      <c r="M16" s="9"/>
      <c r="N16" s="9"/>
      <c r="O16" s="9"/>
    </row>
    <row r="17" spans="1:15" s="12" customFormat="1" ht="25.5" customHeight="1" x14ac:dyDescent="0.25">
      <c r="A17" s="42" t="s">
        <v>37</v>
      </c>
      <c r="B17" s="54" t="s">
        <v>16</v>
      </c>
      <c r="C17" s="52">
        <v>0</v>
      </c>
      <c r="D17" s="41">
        <v>0</v>
      </c>
      <c r="E17" s="52">
        <v>0</v>
      </c>
      <c r="F17" s="52">
        <v>0</v>
      </c>
      <c r="G17" s="52">
        <v>0</v>
      </c>
      <c r="H17" s="52">
        <v>0</v>
      </c>
      <c r="I17" s="13"/>
      <c r="J17" s="13"/>
      <c r="K17" s="13"/>
      <c r="L17" s="13"/>
      <c r="M17" s="13"/>
      <c r="N17" s="13"/>
      <c r="O17" s="13"/>
    </row>
    <row r="18" spans="1:15" s="12" customFormat="1" ht="25.5" customHeight="1" x14ac:dyDescent="0.25">
      <c r="A18" s="42" t="s">
        <v>38</v>
      </c>
      <c r="B18" s="54" t="s">
        <v>17</v>
      </c>
      <c r="C18" s="52">
        <v>10.99</v>
      </c>
      <c r="D18" s="41">
        <f>SUM(E18:H18)</f>
        <v>7.1999999999999993</v>
      </c>
      <c r="E18" s="52">
        <v>1.93</v>
      </c>
      <c r="F18" s="52">
        <v>1.29</v>
      </c>
      <c r="G18" s="52">
        <v>0.12</v>
      </c>
      <c r="H18" s="52">
        <v>3.86</v>
      </c>
      <c r="I18" s="13"/>
      <c r="J18" s="13"/>
      <c r="K18" s="13"/>
      <c r="L18" s="13"/>
      <c r="M18" s="13"/>
      <c r="N18" s="13"/>
      <c r="O18" s="13"/>
    </row>
  </sheetData>
  <mergeCells count="10">
    <mergeCell ref="E7:H8"/>
    <mergeCell ref="E1:H2"/>
    <mergeCell ref="A10:H10"/>
    <mergeCell ref="A3:H3"/>
    <mergeCell ref="A4:H4"/>
    <mergeCell ref="A5:H5"/>
    <mergeCell ref="A7:A9"/>
    <mergeCell ref="B7:B9"/>
    <mergeCell ref="C7:C9"/>
    <mergeCell ref="D7:D9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8"/>
  <sheetViews>
    <sheetView view="pageBreakPreview" zoomScaleNormal="120" zoomScaleSheetLayoutView="100" workbookViewId="0">
      <selection activeCell="C8" sqref="C8:C9"/>
    </sheetView>
  </sheetViews>
  <sheetFormatPr defaultColWidth="9.125" defaultRowHeight="14.3" x14ac:dyDescent="0.25"/>
  <cols>
    <col min="1" max="1" width="6.75" style="24" customWidth="1"/>
    <col min="2" max="2" width="53.625" style="25" customWidth="1"/>
    <col min="3" max="3" width="15.125" style="16" customWidth="1"/>
    <col min="4" max="4" width="12.25" style="15" customWidth="1"/>
    <col min="5" max="5" width="11.375" style="16" customWidth="1"/>
    <col min="6" max="6" width="11.25" style="16" customWidth="1"/>
    <col min="7" max="7" width="10.75" style="16" customWidth="1"/>
    <col min="8" max="8" width="12.375" style="16" customWidth="1"/>
    <col min="9" max="9" width="12.625" style="16" customWidth="1"/>
    <col min="10" max="10" width="11.75" style="15" customWidth="1"/>
    <col min="11" max="12" width="12.75" style="16" customWidth="1"/>
    <col min="13" max="13" width="12.125" style="16" customWidth="1"/>
    <col min="14" max="14" width="12" style="16" customWidth="1"/>
    <col min="15" max="15" width="6.875" style="6" customWidth="1"/>
    <col min="16" max="16384" width="9.125" style="6"/>
  </cols>
  <sheetData>
    <row r="1" spans="1:14" ht="14.95" customHeight="1" x14ac:dyDescent="0.25">
      <c r="A1" s="114"/>
      <c r="B1" s="115"/>
      <c r="C1" s="36"/>
      <c r="D1" s="116"/>
      <c r="E1" s="106" t="s">
        <v>26</v>
      </c>
      <c r="F1" s="106"/>
      <c r="G1" s="106"/>
      <c r="H1" s="106"/>
      <c r="I1" s="106"/>
      <c r="J1" s="106"/>
      <c r="K1" s="106"/>
      <c r="L1" s="106"/>
      <c r="M1" s="106"/>
      <c r="N1" s="106"/>
    </row>
    <row r="2" spans="1:14" ht="15.65" x14ac:dyDescent="0.25">
      <c r="A2" s="114"/>
      <c r="B2" s="115"/>
      <c r="C2" s="36"/>
      <c r="D2" s="11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4" ht="15.65" x14ac:dyDescent="0.25">
      <c r="A3" s="36"/>
      <c r="B3" s="115"/>
      <c r="C3" s="36"/>
      <c r="D3" s="116"/>
      <c r="E3" s="36"/>
      <c r="F3" s="105"/>
      <c r="G3" s="105"/>
      <c r="H3" s="105"/>
      <c r="I3" s="105"/>
      <c r="J3" s="105"/>
      <c r="K3" s="105"/>
      <c r="L3" s="105"/>
      <c r="M3" s="105"/>
      <c r="N3" s="105"/>
    </row>
    <row r="4" spans="1:14" ht="15.65" x14ac:dyDescent="0.25">
      <c r="A4" s="105" t="s">
        <v>0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</row>
    <row r="5" spans="1:14" ht="28.55" customHeight="1" x14ac:dyDescent="0.25">
      <c r="A5" s="117" t="s">
        <v>21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</row>
    <row r="6" spans="1:14" x14ac:dyDescent="0.25">
      <c r="A6" s="17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</row>
    <row r="7" spans="1:14" ht="17.5" customHeight="1" x14ac:dyDescent="0.25">
      <c r="A7" s="79" t="s">
        <v>6</v>
      </c>
      <c r="B7" s="68" t="s">
        <v>1</v>
      </c>
      <c r="C7" s="87" t="s">
        <v>5</v>
      </c>
      <c r="D7" s="88"/>
      <c r="E7" s="88"/>
      <c r="F7" s="88"/>
      <c r="G7" s="88"/>
      <c r="H7" s="89"/>
      <c r="I7" s="87" t="s">
        <v>9</v>
      </c>
      <c r="J7" s="88"/>
      <c r="K7" s="88"/>
      <c r="L7" s="88"/>
      <c r="M7" s="88"/>
      <c r="N7" s="89"/>
    </row>
    <row r="8" spans="1:14" ht="19.899999999999999" customHeight="1" x14ac:dyDescent="0.25">
      <c r="A8" s="80"/>
      <c r="B8" s="69"/>
      <c r="C8" s="71" t="s">
        <v>42</v>
      </c>
      <c r="D8" s="85" t="s">
        <v>43</v>
      </c>
      <c r="E8" s="82" t="s">
        <v>2</v>
      </c>
      <c r="F8" s="83"/>
      <c r="G8" s="83"/>
      <c r="H8" s="84"/>
      <c r="I8" s="71" t="s">
        <v>42</v>
      </c>
      <c r="J8" s="85" t="s">
        <v>43</v>
      </c>
      <c r="K8" s="82" t="s">
        <v>2</v>
      </c>
      <c r="L8" s="83"/>
      <c r="M8" s="83"/>
      <c r="N8" s="84"/>
    </row>
    <row r="9" spans="1:14" ht="28.55" customHeight="1" x14ac:dyDescent="0.25">
      <c r="A9" s="81"/>
      <c r="B9" s="70"/>
      <c r="C9" s="73"/>
      <c r="D9" s="86"/>
      <c r="E9" s="37">
        <v>1</v>
      </c>
      <c r="F9" s="38">
        <v>2</v>
      </c>
      <c r="G9" s="37">
        <v>3</v>
      </c>
      <c r="H9" s="37">
        <v>4</v>
      </c>
      <c r="I9" s="73"/>
      <c r="J9" s="86"/>
      <c r="K9" s="37">
        <v>1</v>
      </c>
      <c r="L9" s="38">
        <v>2</v>
      </c>
      <c r="M9" s="37">
        <v>3</v>
      </c>
      <c r="N9" s="37">
        <v>4</v>
      </c>
    </row>
    <row r="10" spans="1:14" ht="22.95" customHeight="1" x14ac:dyDescent="0.25">
      <c r="A10" s="76" t="s">
        <v>3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8"/>
    </row>
    <row r="11" spans="1:14" ht="62.5" x14ac:dyDescent="0.25">
      <c r="A11" s="39">
        <v>35</v>
      </c>
      <c r="B11" s="40" t="s">
        <v>44</v>
      </c>
      <c r="C11" s="49">
        <f t="shared" ref="C11" si="0">SUM(C12:C18)</f>
        <v>2.38</v>
      </c>
      <c r="D11" s="50">
        <f>SUM(D12:D18)</f>
        <v>0.9</v>
      </c>
      <c r="E11" s="49">
        <f>SUM(E12:E18)</f>
        <v>0.38</v>
      </c>
      <c r="F11" s="49">
        <f t="shared" ref="F11:I11" si="1">SUM(F12:F18)</f>
        <v>0.18</v>
      </c>
      <c r="G11" s="49">
        <f t="shared" si="1"/>
        <v>0.16</v>
      </c>
      <c r="H11" s="49">
        <f t="shared" si="1"/>
        <v>0.18</v>
      </c>
      <c r="I11" s="49">
        <f t="shared" si="1"/>
        <v>11</v>
      </c>
      <c r="J11" s="50">
        <f t="shared" ref="J11" si="2">SUM(J12:J18)</f>
        <v>9</v>
      </c>
      <c r="K11" s="49">
        <f t="shared" ref="K11" si="3">SUM(K12:K18)</f>
        <v>1</v>
      </c>
      <c r="L11" s="49">
        <f t="shared" ref="L11:M11" si="4">SUM(L12:L18)</f>
        <v>2</v>
      </c>
      <c r="M11" s="49">
        <f t="shared" si="4"/>
        <v>3</v>
      </c>
      <c r="N11" s="49">
        <f t="shared" ref="N11" si="5">SUM(N12:N18)</f>
        <v>3</v>
      </c>
    </row>
    <row r="12" spans="1:14" ht="15.65" x14ac:dyDescent="0.25">
      <c r="A12" s="42" t="s">
        <v>32</v>
      </c>
      <c r="B12" s="43" t="s">
        <v>13</v>
      </c>
      <c r="C12" s="49">
        <v>0.7</v>
      </c>
      <c r="D12" s="50">
        <f>SUM(E12:H12)</f>
        <v>0.74</v>
      </c>
      <c r="E12" s="49">
        <v>0.22</v>
      </c>
      <c r="F12" s="49">
        <f>0.06+0.06+0.06</f>
        <v>0.18</v>
      </c>
      <c r="G12" s="49">
        <f>0.06+0.05+0.05</f>
        <v>0.16</v>
      </c>
      <c r="H12" s="49">
        <f>0.06+0.06+0.06</f>
        <v>0.18</v>
      </c>
      <c r="I12" s="49">
        <v>11</v>
      </c>
      <c r="J12" s="50">
        <f>K12+L12+M12+N12</f>
        <v>9</v>
      </c>
      <c r="K12" s="49">
        <v>1</v>
      </c>
      <c r="L12" s="49">
        <v>2</v>
      </c>
      <c r="M12" s="49">
        <v>3</v>
      </c>
      <c r="N12" s="49">
        <v>3</v>
      </c>
    </row>
    <row r="13" spans="1:14" ht="15.65" x14ac:dyDescent="0.25">
      <c r="A13" s="42" t="s">
        <v>33</v>
      </c>
      <c r="B13" s="43" t="s">
        <v>40</v>
      </c>
      <c r="C13" s="49">
        <v>0</v>
      </c>
      <c r="D13" s="50">
        <f>E13+F13+G13+H13</f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50">
        <v>0</v>
      </c>
      <c r="K13" s="49">
        <v>0</v>
      </c>
      <c r="L13" s="49">
        <v>0</v>
      </c>
      <c r="M13" s="49">
        <v>0</v>
      </c>
      <c r="N13" s="49">
        <v>0</v>
      </c>
    </row>
    <row r="14" spans="1:14" ht="15.65" x14ac:dyDescent="0.25">
      <c r="A14" s="42" t="s">
        <v>34</v>
      </c>
      <c r="B14" s="43" t="s">
        <v>41</v>
      </c>
      <c r="C14" s="49">
        <v>0</v>
      </c>
      <c r="D14" s="50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50">
        <v>0</v>
      </c>
      <c r="K14" s="49">
        <v>0</v>
      </c>
      <c r="L14" s="49">
        <v>0</v>
      </c>
      <c r="M14" s="49">
        <v>0</v>
      </c>
      <c r="N14" s="49">
        <v>0</v>
      </c>
    </row>
    <row r="15" spans="1:14" ht="15.65" x14ac:dyDescent="0.25">
      <c r="A15" s="42" t="s">
        <v>35</v>
      </c>
      <c r="B15" s="43" t="s">
        <v>14</v>
      </c>
      <c r="C15" s="49">
        <v>0</v>
      </c>
      <c r="D15" s="50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50">
        <v>0</v>
      </c>
      <c r="K15" s="49">
        <v>0</v>
      </c>
      <c r="L15" s="49">
        <v>0</v>
      </c>
      <c r="M15" s="49">
        <v>0</v>
      </c>
      <c r="N15" s="49">
        <v>0</v>
      </c>
    </row>
    <row r="16" spans="1:14" ht="15.65" x14ac:dyDescent="0.25">
      <c r="A16" s="42" t="s">
        <v>36</v>
      </c>
      <c r="B16" s="44" t="s">
        <v>15</v>
      </c>
      <c r="C16" s="49">
        <v>0</v>
      </c>
      <c r="D16" s="50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50">
        <v>0</v>
      </c>
      <c r="K16" s="49">
        <v>0</v>
      </c>
      <c r="L16" s="49">
        <v>0</v>
      </c>
      <c r="M16" s="49">
        <v>0</v>
      </c>
      <c r="N16" s="49">
        <v>0</v>
      </c>
    </row>
    <row r="17" spans="1:14" ht="15.65" x14ac:dyDescent="0.25">
      <c r="A17" s="42" t="s">
        <v>37</v>
      </c>
      <c r="B17" s="44" t="s">
        <v>16</v>
      </c>
      <c r="C17" s="49">
        <v>0</v>
      </c>
      <c r="D17" s="50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50">
        <v>0</v>
      </c>
      <c r="K17" s="49">
        <v>0</v>
      </c>
      <c r="L17" s="49">
        <v>0</v>
      </c>
      <c r="M17" s="49">
        <v>0</v>
      </c>
      <c r="N17" s="49">
        <v>0</v>
      </c>
    </row>
    <row r="18" spans="1:14" ht="15.65" x14ac:dyDescent="0.25">
      <c r="A18" s="42" t="s">
        <v>38</v>
      </c>
      <c r="B18" s="44" t="s">
        <v>17</v>
      </c>
      <c r="C18" s="49">
        <v>1.68</v>
      </c>
      <c r="D18" s="50">
        <f>SUM(E18:H18)</f>
        <v>0.16</v>
      </c>
      <c r="E18" s="49">
        <v>0.16</v>
      </c>
      <c r="F18" s="49">
        <v>0</v>
      </c>
      <c r="G18" s="49">
        <v>0</v>
      </c>
      <c r="H18" s="49">
        <v>0</v>
      </c>
      <c r="I18" s="49">
        <v>0</v>
      </c>
      <c r="J18" s="50">
        <f>SUM(K18:N18)</f>
        <v>0</v>
      </c>
      <c r="K18" s="49">
        <v>0</v>
      </c>
      <c r="L18" s="49">
        <v>0</v>
      </c>
      <c r="M18" s="49">
        <v>0</v>
      </c>
      <c r="N18" s="49">
        <v>0</v>
      </c>
    </row>
  </sheetData>
  <mergeCells count="16">
    <mergeCell ref="A10:N10"/>
    <mergeCell ref="A7:A9"/>
    <mergeCell ref="B7:B9"/>
    <mergeCell ref="E8:H8"/>
    <mergeCell ref="C8:C9"/>
    <mergeCell ref="D8:D9"/>
    <mergeCell ref="C7:H7"/>
    <mergeCell ref="I7:N7"/>
    <mergeCell ref="I8:I9"/>
    <mergeCell ref="J8:J9"/>
    <mergeCell ref="K8:N8"/>
    <mergeCell ref="E1:N2"/>
    <mergeCell ref="F3:N3"/>
    <mergeCell ref="A4:N4"/>
    <mergeCell ref="D6:N6"/>
    <mergeCell ref="A5:N5"/>
  </mergeCells>
  <printOptions horizontalCentered="1"/>
  <pageMargins left="1.1811023622047243" right="0.39370078740157483" top="0.78740157480314965" bottom="0.78740157480314965" header="0.31496062992125984" footer="0.31496062992125984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19"/>
  <sheetViews>
    <sheetView view="pageBreakPreview" zoomScaleNormal="110" zoomScaleSheetLayoutView="100" workbookViewId="0">
      <pane xSplit="1" ySplit="8" topLeftCell="B9" activePane="bottomRight" state="frozen"/>
      <selection pane="topRight" activeCell="B1" sqref="B1"/>
      <selection pane="bottomLeft" activeCell="A14" sqref="A14"/>
      <selection pane="bottomRight" activeCell="B12" sqref="B12"/>
    </sheetView>
  </sheetViews>
  <sheetFormatPr defaultColWidth="9.125" defaultRowHeight="15.65" x14ac:dyDescent="0.25"/>
  <cols>
    <col min="1" max="1" width="6.125" style="8" customWidth="1"/>
    <col min="2" max="2" width="54.125" style="8" customWidth="1"/>
    <col min="3" max="3" width="13.875" style="24" customWidth="1"/>
    <col min="4" max="4" width="13.75" style="24" customWidth="1"/>
    <col min="5" max="5" width="11.625" style="24" customWidth="1"/>
    <col min="6" max="6" width="12.75" style="24" customWidth="1"/>
    <col min="7" max="7" width="11.375" style="24" customWidth="1"/>
    <col min="8" max="8" width="12.125" style="24" customWidth="1"/>
    <col min="9" max="9" width="9.125" style="7"/>
    <col min="10" max="10" width="11.125" style="7" bestFit="1" customWidth="1"/>
    <col min="11" max="16384" width="9.125" style="7"/>
  </cols>
  <sheetData>
    <row r="1" spans="1:8" s="1" customFormat="1" ht="12.75" customHeight="1" x14ac:dyDescent="0.25">
      <c r="A1" s="114"/>
      <c r="B1" s="29"/>
      <c r="C1" s="114"/>
      <c r="D1" s="114"/>
      <c r="E1" s="118" t="s">
        <v>27</v>
      </c>
      <c r="F1" s="119"/>
      <c r="G1" s="119"/>
      <c r="H1" s="119"/>
    </row>
    <row r="2" spans="1:8" s="1" customFormat="1" ht="27.7" customHeight="1" x14ac:dyDescent="0.25">
      <c r="A2" s="114"/>
      <c r="B2" s="29"/>
      <c r="C2" s="114"/>
      <c r="D2" s="114"/>
      <c r="E2" s="119"/>
      <c r="F2" s="119"/>
      <c r="G2" s="119"/>
      <c r="H2" s="119"/>
    </row>
    <row r="3" spans="1:8" s="1" customFormat="1" ht="1.55" customHeight="1" x14ac:dyDescent="0.25">
      <c r="A3" s="114"/>
      <c r="B3" s="29"/>
      <c r="C3" s="114"/>
      <c r="D3" s="114"/>
      <c r="E3" s="120"/>
      <c r="F3" s="120"/>
      <c r="G3" s="120"/>
      <c r="H3" s="120"/>
    </row>
    <row r="4" spans="1:8" s="26" customFormat="1" x14ac:dyDescent="0.25">
      <c r="A4" s="120" t="s">
        <v>0</v>
      </c>
      <c r="B4" s="120"/>
      <c r="C4" s="120"/>
      <c r="D4" s="120"/>
      <c r="E4" s="120"/>
      <c r="F4" s="120"/>
      <c r="G4" s="120"/>
      <c r="H4" s="120"/>
    </row>
    <row r="5" spans="1:8" s="26" customFormat="1" ht="29.25" customHeight="1" x14ac:dyDescent="0.25">
      <c r="A5" s="120" t="s">
        <v>22</v>
      </c>
      <c r="B5" s="120"/>
      <c r="C5" s="120"/>
      <c r="D5" s="120"/>
      <c r="E5" s="120"/>
      <c r="F5" s="120"/>
      <c r="G5" s="120"/>
      <c r="H5" s="120"/>
    </row>
    <row r="6" spans="1:8" s="1" customFormat="1" ht="15.8" customHeight="1" x14ac:dyDescent="0.25">
      <c r="A6" s="91" t="s">
        <v>6</v>
      </c>
      <c r="B6" s="91" t="s">
        <v>1</v>
      </c>
      <c r="C6" s="79" t="s">
        <v>12</v>
      </c>
      <c r="D6" s="79" t="s">
        <v>45</v>
      </c>
      <c r="E6" s="94" t="s">
        <v>39</v>
      </c>
      <c r="F6" s="95"/>
      <c r="G6" s="95"/>
      <c r="H6" s="96"/>
    </row>
    <row r="7" spans="1:8" s="1" customFormat="1" x14ac:dyDescent="0.25">
      <c r="A7" s="92"/>
      <c r="B7" s="92"/>
      <c r="C7" s="80"/>
      <c r="D7" s="80"/>
      <c r="E7" s="97"/>
      <c r="F7" s="98"/>
      <c r="G7" s="98"/>
      <c r="H7" s="99"/>
    </row>
    <row r="8" spans="1:8" s="1" customFormat="1" x14ac:dyDescent="0.25">
      <c r="A8" s="93"/>
      <c r="B8" s="93"/>
      <c r="C8" s="81"/>
      <c r="D8" s="81"/>
      <c r="E8" s="46">
        <v>1</v>
      </c>
      <c r="F8" s="47">
        <v>2</v>
      </c>
      <c r="G8" s="46">
        <v>3</v>
      </c>
      <c r="H8" s="46">
        <v>4</v>
      </c>
    </row>
    <row r="9" spans="1:8" s="3" customFormat="1" ht="20.25" customHeight="1" x14ac:dyDescent="0.25">
      <c r="A9" s="90" t="s">
        <v>3</v>
      </c>
      <c r="B9" s="90"/>
      <c r="C9" s="90"/>
      <c r="D9" s="90"/>
      <c r="E9" s="90"/>
      <c r="F9" s="90"/>
      <c r="G9" s="90"/>
      <c r="H9" s="90"/>
    </row>
    <row r="10" spans="1:8" ht="62.5" x14ac:dyDescent="0.25">
      <c r="A10" s="39">
        <v>35</v>
      </c>
      <c r="B10" s="40" t="s">
        <v>44</v>
      </c>
      <c r="C10" s="35">
        <f t="shared" ref="C10" si="0">SUM(C11:C17)</f>
        <v>135906</v>
      </c>
      <c r="D10" s="35">
        <f>SUM(D11:D17)</f>
        <v>160467</v>
      </c>
      <c r="E10" s="35">
        <f t="shared" ref="E10:H10" si="1">SUM(E11:E17)</f>
        <v>58800</v>
      </c>
      <c r="F10" s="35">
        <f t="shared" si="1"/>
        <v>30556</v>
      </c>
      <c r="G10" s="35">
        <f t="shared" si="1"/>
        <v>21888</v>
      </c>
      <c r="H10" s="35">
        <f t="shared" si="1"/>
        <v>49223</v>
      </c>
    </row>
    <row r="11" spans="1:8" s="28" customFormat="1" ht="21.1" customHeight="1" x14ac:dyDescent="0.25">
      <c r="A11" s="42" t="s">
        <v>32</v>
      </c>
      <c r="B11" s="43" t="s">
        <v>13</v>
      </c>
      <c r="C11" s="35">
        <v>3547</v>
      </c>
      <c r="D11" s="35">
        <f>E11+F11+G11+H11</f>
        <v>3350</v>
      </c>
      <c r="E11" s="35">
        <v>619</v>
      </c>
      <c r="F11" s="35">
        <v>674</v>
      </c>
      <c r="G11" s="35">
        <v>996</v>
      </c>
      <c r="H11" s="35">
        <f>335+326+400</f>
        <v>1061</v>
      </c>
    </row>
    <row r="12" spans="1:8" s="28" customFormat="1" ht="21.1" customHeight="1" x14ac:dyDescent="0.25">
      <c r="A12" s="42" t="s">
        <v>33</v>
      </c>
      <c r="B12" s="43" t="s">
        <v>40</v>
      </c>
      <c r="C12" s="35">
        <v>12</v>
      </c>
      <c r="D12" s="35">
        <f>E12+F12+G12+H12</f>
        <v>20</v>
      </c>
      <c r="E12" s="35">
        <v>9</v>
      </c>
      <c r="F12" s="35">
        <f>1+2+2</f>
        <v>5</v>
      </c>
      <c r="G12" s="35">
        <f>1+1+1</f>
        <v>3</v>
      </c>
      <c r="H12" s="35">
        <f>1+1+1</f>
        <v>3</v>
      </c>
    </row>
    <row r="13" spans="1:8" s="28" customFormat="1" ht="21.1" customHeight="1" x14ac:dyDescent="0.25">
      <c r="A13" s="42" t="s">
        <v>34</v>
      </c>
      <c r="B13" s="43" t="s">
        <v>41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</row>
    <row r="14" spans="1:8" s="28" customFormat="1" ht="21.1" customHeight="1" x14ac:dyDescent="0.25">
      <c r="A14" s="42" t="s">
        <v>35</v>
      </c>
      <c r="B14" s="43" t="s">
        <v>14</v>
      </c>
      <c r="C14" s="35">
        <v>83062</v>
      </c>
      <c r="D14" s="35">
        <f>SUM(E14:H14)</f>
        <v>92561</v>
      </c>
      <c r="E14" s="35">
        <v>35007</v>
      </c>
      <c r="F14" s="35">
        <v>18478</v>
      </c>
      <c r="G14" s="35">
        <f>1651+2806+5365</f>
        <v>9822</v>
      </c>
      <c r="H14" s="35">
        <f>8221+9252+11781</f>
        <v>29254</v>
      </c>
    </row>
    <row r="15" spans="1:8" s="28" customFormat="1" ht="21.1" customHeight="1" x14ac:dyDescent="0.25">
      <c r="A15" s="42" t="s">
        <v>36</v>
      </c>
      <c r="B15" s="44" t="s">
        <v>15</v>
      </c>
      <c r="C15" s="35">
        <v>15466</v>
      </c>
      <c r="D15" s="35">
        <f>E15+F15+G15+H15</f>
        <v>14869</v>
      </c>
      <c r="E15" s="35">
        <v>6491</v>
      </c>
      <c r="F15" s="35">
        <f>925+679+207</f>
        <v>1811</v>
      </c>
      <c r="G15" s="35">
        <f>720+693+673</f>
        <v>2086</v>
      </c>
      <c r="H15" s="35">
        <f>1252+1498+1731</f>
        <v>4481</v>
      </c>
    </row>
    <row r="16" spans="1:8" s="28" customFormat="1" ht="21.1" customHeight="1" x14ac:dyDescent="0.25">
      <c r="A16" s="42" t="s">
        <v>37</v>
      </c>
      <c r="B16" s="44" t="s">
        <v>16</v>
      </c>
      <c r="C16" s="35">
        <v>27277</v>
      </c>
      <c r="D16" s="35">
        <f>SUM(E16:H16)</f>
        <v>25776</v>
      </c>
      <c r="E16" s="35">
        <v>10783</v>
      </c>
      <c r="F16" s="35">
        <v>3588</v>
      </c>
      <c r="G16" s="35">
        <v>2981</v>
      </c>
      <c r="H16" s="35">
        <v>8424</v>
      </c>
    </row>
    <row r="17" spans="1:8" s="28" customFormat="1" ht="21.1" customHeight="1" x14ac:dyDescent="0.25">
      <c r="A17" s="42" t="s">
        <v>38</v>
      </c>
      <c r="B17" s="44" t="s">
        <v>17</v>
      </c>
      <c r="C17" s="35">
        <v>6542</v>
      </c>
      <c r="D17" s="35">
        <f>E17+F17+G17+H17</f>
        <v>23891</v>
      </c>
      <c r="E17" s="35">
        <v>5891</v>
      </c>
      <c r="F17" s="35">
        <v>6000</v>
      </c>
      <c r="G17" s="35">
        <v>6000</v>
      </c>
      <c r="H17" s="35">
        <v>6000</v>
      </c>
    </row>
    <row r="18" spans="1:8" s="27" customFormat="1" ht="62.35" customHeight="1" x14ac:dyDescent="0.25">
      <c r="A18" s="90" t="s">
        <v>10</v>
      </c>
      <c r="B18" s="90"/>
      <c r="C18" s="90"/>
      <c r="D18" s="90"/>
      <c r="E18" s="90"/>
      <c r="F18" s="90"/>
      <c r="G18" s="90"/>
      <c r="H18" s="90"/>
    </row>
    <row r="19" spans="1:8" s="27" customFormat="1" ht="31.25" x14ac:dyDescent="0.25">
      <c r="A19" s="48">
        <v>1</v>
      </c>
      <c r="B19" s="40" t="s">
        <v>8</v>
      </c>
      <c r="C19" s="35">
        <v>941534</v>
      </c>
      <c r="D19" s="35">
        <f t="shared" ref="D19" si="2">ROUND((E19+F19+G19+H19),2)</f>
        <v>1045351</v>
      </c>
      <c r="E19" s="35">
        <v>218396</v>
      </c>
      <c r="F19" s="35">
        <v>295524</v>
      </c>
      <c r="G19" s="35">
        <v>304519</v>
      </c>
      <c r="H19" s="35">
        <v>226912</v>
      </c>
    </row>
  </sheetData>
  <mergeCells count="11">
    <mergeCell ref="A18:H18"/>
    <mergeCell ref="A6:A8"/>
    <mergeCell ref="B6:B8"/>
    <mergeCell ref="C6:C8"/>
    <mergeCell ref="D6:D8"/>
    <mergeCell ref="E6:H7"/>
    <mergeCell ref="E3:H3"/>
    <mergeCell ref="A4:H4"/>
    <mergeCell ref="A5:H5"/>
    <mergeCell ref="E1:H2"/>
    <mergeCell ref="A9:H9"/>
  </mergeCells>
  <pageMargins left="1.1811023622047243" right="0.39370078740157483" top="0.78740157480314965" bottom="0.78740157480314965" header="0.31496062992125984" footer="0.31496062992125984"/>
  <pageSetup paperSize="9" scale="9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17"/>
  <sheetViews>
    <sheetView view="pageBreakPreview" zoomScaleNormal="110" zoomScaleSheetLayoutView="100" workbookViewId="0">
      <selection activeCell="D10" sqref="D10"/>
    </sheetView>
  </sheetViews>
  <sheetFormatPr defaultColWidth="9.125" defaultRowHeight="15.65" x14ac:dyDescent="0.25"/>
  <cols>
    <col min="1" max="1" width="9.375" style="4" customWidth="1"/>
    <col min="2" max="2" width="54.25" style="30" customWidth="1"/>
    <col min="3" max="3" width="13.875" style="34" customWidth="1"/>
    <col min="4" max="6" width="13.25" style="34" customWidth="1"/>
    <col min="7" max="7" width="12.75" style="34" customWidth="1"/>
    <col min="8" max="8" width="12.25" style="34" customWidth="1"/>
    <col min="9" max="9" width="11.875" style="7" bestFit="1" customWidth="1"/>
    <col min="10" max="16384" width="9.125" style="7"/>
  </cols>
  <sheetData>
    <row r="1" spans="1:8" s="1" customFormat="1" ht="15.8" customHeight="1" x14ac:dyDescent="0.25">
      <c r="A1" s="10"/>
      <c r="B1" s="29"/>
      <c r="C1" s="11"/>
      <c r="D1" s="11"/>
      <c r="E1" s="101" t="s">
        <v>28</v>
      </c>
      <c r="F1" s="102"/>
      <c r="G1" s="102"/>
      <c r="H1" s="102"/>
    </row>
    <row r="2" spans="1:8" s="1" customFormat="1" x14ac:dyDescent="0.25">
      <c r="A2" s="10"/>
      <c r="B2" s="29"/>
      <c r="C2" s="11"/>
      <c r="D2" s="11"/>
      <c r="E2" s="102"/>
      <c r="F2" s="102"/>
      <c r="G2" s="102"/>
      <c r="H2" s="102"/>
    </row>
    <row r="3" spans="1:8" s="1" customFormat="1" ht="3.75" customHeight="1" x14ac:dyDescent="0.25">
      <c r="A3" s="11"/>
      <c r="B3" s="29"/>
      <c r="C3" s="11"/>
      <c r="D3" s="11"/>
      <c r="E3" s="11"/>
      <c r="F3" s="103"/>
      <c r="G3" s="103"/>
      <c r="H3" s="103"/>
    </row>
    <row r="4" spans="1:8" s="1" customFormat="1" x14ac:dyDescent="0.25">
      <c r="A4" s="104" t="s">
        <v>0</v>
      </c>
      <c r="B4" s="104"/>
      <c r="C4" s="104"/>
      <c r="D4" s="104"/>
      <c r="E4" s="104"/>
      <c r="F4" s="104"/>
      <c r="G4" s="104"/>
      <c r="H4" s="104"/>
    </row>
    <row r="5" spans="1:8" s="1" customFormat="1" ht="30.75" customHeight="1" x14ac:dyDescent="0.25">
      <c r="A5" s="98" t="s">
        <v>19</v>
      </c>
      <c r="B5" s="98"/>
      <c r="C5" s="98"/>
      <c r="D5" s="98"/>
      <c r="E5" s="98"/>
      <c r="F5" s="98"/>
      <c r="G5" s="98"/>
      <c r="H5" s="98"/>
    </row>
    <row r="6" spans="1:8" s="1" customFormat="1" ht="14.45" customHeight="1" x14ac:dyDescent="0.25">
      <c r="A6" s="90" t="s">
        <v>6</v>
      </c>
      <c r="B6" s="100" t="s">
        <v>46</v>
      </c>
      <c r="C6" s="90" t="s">
        <v>18</v>
      </c>
      <c r="D6" s="90" t="s">
        <v>29</v>
      </c>
      <c r="E6" s="100" t="s">
        <v>39</v>
      </c>
      <c r="F6" s="100"/>
      <c r="G6" s="100"/>
      <c r="H6" s="100"/>
    </row>
    <row r="7" spans="1:8" s="1" customFormat="1" ht="9.6999999999999993" customHeight="1" x14ac:dyDescent="0.25">
      <c r="A7" s="90"/>
      <c r="B7" s="100"/>
      <c r="C7" s="90"/>
      <c r="D7" s="90"/>
      <c r="E7" s="100"/>
      <c r="F7" s="100"/>
      <c r="G7" s="100"/>
      <c r="H7" s="100"/>
    </row>
    <row r="8" spans="1:8" s="1" customFormat="1" ht="41.3" customHeight="1" x14ac:dyDescent="0.25">
      <c r="A8" s="90"/>
      <c r="B8" s="100"/>
      <c r="C8" s="90"/>
      <c r="D8" s="90"/>
      <c r="E8" s="37">
        <v>1</v>
      </c>
      <c r="F8" s="38">
        <v>2</v>
      </c>
      <c r="G8" s="37">
        <v>3</v>
      </c>
      <c r="H8" s="37">
        <v>4</v>
      </c>
    </row>
    <row r="9" spans="1:8" s="6" customFormat="1" ht="36.700000000000003" customHeight="1" x14ac:dyDescent="0.25">
      <c r="A9" s="90" t="s">
        <v>3</v>
      </c>
      <c r="B9" s="90"/>
      <c r="C9" s="90"/>
      <c r="D9" s="90"/>
      <c r="E9" s="90"/>
      <c r="F9" s="90"/>
      <c r="G9" s="90"/>
      <c r="H9" s="90"/>
    </row>
    <row r="10" spans="1:8" s="27" customFormat="1" ht="62.5" x14ac:dyDescent="0.25">
      <c r="A10" s="39">
        <v>35</v>
      </c>
      <c r="B10" s="40" t="s">
        <v>44</v>
      </c>
      <c r="C10" s="45">
        <f t="shared" ref="C10:H10" si="0">SUM(C11:C17)</f>
        <v>420.6</v>
      </c>
      <c r="D10" s="45">
        <f t="shared" si="0"/>
        <v>397.17999999999995</v>
      </c>
      <c r="E10" s="45">
        <f t="shared" si="0"/>
        <v>94.47999999999999</v>
      </c>
      <c r="F10" s="45">
        <f t="shared" si="0"/>
        <v>107.9</v>
      </c>
      <c r="G10" s="45">
        <f t="shared" si="0"/>
        <v>103.9</v>
      </c>
      <c r="H10" s="45">
        <f t="shared" si="0"/>
        <v>90.9</v>
      </c>
    </row>
    <row r="11" spans="1:8" s="28" customFormat="1" ht="16.5" customHeight="1" x14ac:dyDescent="0.25">
      <c r="A11" s="42" t="s">
        <v>32</v>
      </c>
      <c r="B11" s="43" t="s">
        <v>13</v>
      </c>
      <c r="C11" s="45">
        <v>45</v>
      </c>
      <c r="D11" s="45">
        <f>E11+F11+G11+H11</f>
        <v>35.81</v>
      </c>
      <c r="E11" s="45">
        <v>5.81</v>
      </c>
      <c r="F11" s="45">
        <f>4+3+3</f>
        <v>10</v>
      </c>
      <c r="G11" s="45">
        <f>4+3+3</f>
        <v>10</v>
      </c>
      <c r="H11" s="45">
        <f>4+3+3</f>
        <v>10</v>
      </c>
    </row>
    <row r="12" spans="1:8" s="28" customFormat="1" ht="16.5" customHeight="1" x14ac:dyDescent="0.25">
      <c r="A12" s="42" t="s">
        <v>33</v>
      </c>
      <c r="B12" s="43" t="s">
        <v>40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</row>
    <row r="13" spans="1:8" s="28" customFormat="1" ht="16.5" customHeight="1" x14ac:dyDescent="0.25">
      <c r="A13" s="42" t="s">
        <v>34</v>
      </c>
      <c r="B13" s="43" t="s">
        <v>41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</row>
    <row r="14" spans="1:8" s="28" customFormat="1" ht="16.5" customHeight="1" x14ac:dyDescent="0.25">
      <c r="A14" s="42" t="s">
        <v>35</v>
      </c>
      <c r="B14" s="43" t="s">
        <v>14</v>
      </c>
      <c r="C14" s="45">
        <v>304</v>
      </c>
      <c r="D14" s="45">
        <f t="shared" ref="D14" si="1">ROUND((E14+F14+G14+H14),3)</f>
        <v>289.77</v>
      </c>
      <c r="E14" s="45">
        <v>68.77</v>
      </c>
      <c r="F14" s="45">
        <v>81</v>
      </c>
      <c r="G14" s="45">
        <v>77</v>
      </c>
      <c r="H14" s="45">
        <v>63</v>
      </c>
    </row>
    <row r="15" spans="1:8" s="28" customFormat="1" ht="16.5" customHeight="1" x14ac:dyDescent="0.25">
      <c r="A15" s="42" t="s">
        <v>36</v>
      </c>
      <c r="B15" s="44" t="s">
        <v>15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</row>
    <row r="16" spans="1:8" s="28" customFormat="1" ht="16.5" customHeight="1" x14ac:dyDescent="0.25">
      <c r="A16" s="42" t="s">
        <v>37</v>
      </c>
      <c r="B16" s="44" t="s">
        <v>16</v>
      </c>
      <c r="C16" s="45">
        <v>32</v>
      </c>
      <c r="D16" s="45">
        <f>SUM(E16:H16)</f>
        <v>32</v>
      </c>
      <c r="E16" s="45">
        <f>5+3+2</f>
        <v>10</v>
      </c>
      <c r="F16" s="45">
        <f>3+2+2</f>
        <v>7</v>
      </c>
      <c r="G16" s="45">
        <f>2+2+3</f>
        <v>7</v>
      </c>
      <c r="H16" s="45">
        <f>3+3+2</f>
        <v>8</v>
      </c>
    </row>
    <row r="17" spans="1:8" s="28" customFormat="1" ht="16.5" customHeight="1" x14ac:dyDescent="0.25">
      <c r="A17" s="42" t="s">
        <v>38</v>
      </c>
      <c r="B17" s="44" t="s">
        <v>17</v>
      </c>
      <c r="C17" s="45">
        <v>39.6</v>
      </c>
      <c r="D17" s="45">
        <f>E17+F17+G17+H17</f>
        <v>39.599999999999994</v>
      </c>
      <c r="E17" s="45">
        <f>3.3+3.3+3.3</f>
        <v>9.8999999999999986</v>
      </c>
      <c r="F17" s="45">
        <f>3.3+3.3+3.3</f>
        <v>9.8999999999999986</v>
      </c>
      <c r="G17" s="45">
        <f>3.3+3.3+3.3</f>
        <v>9.8999999999999986</v>
      </c>
      <c r="H17" s="45">
        <f>3.3+3.3+3.3</f>
        <v>9.8999999999999986</v>
      </c>
    </row>
  </sheetData>
  <mergeCells count="10">
    <mergeCell ref="E6:H7"/>
    <mergeCell ref="E1:H2"/>
    <mergeCell ref="A9:H9"/>
    <mergeCell ref="F3:H3"/>
    <mergeCell ref="A4:H4"/>
    <mergeCell ref="A5:H5"/>
    <mergeCell ref="A6:A8"/>
    <mergeCell ref="B6:B8"/>
    <mergeCell ref="C6:C8"/>
    <mergeCell ref="D6:D8"/>
  </mergeCells>
  <pageMargins left="1.1811023622047243" right="0.39370078740157483" top="0.78740157480314965" bottom="0.78740157480314965" header="0.31496062992125984" footer="0.31496062992125984"/>
  <pageSetup paperSize="9" scale="9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18"/>
  <sheetViews>
    <sheetView tabSelected="1" view="pageBreakPreview" zoomScaleNormal="120" zoomScaleSheetLayoutView="100" workbookViewId="0">
      <selection activeCell="E13" sqref="E13"/>
    </sheetView>
  </sheetViews>
  <sheetFormatPr defaultColWidth="9.125" defaultRowHeight="15.65" x14ac:dyDescent="0.25"/>
  <cols>
    <col min="1" max="1" width="6.75" style="4" customWidth="1"/>
    <col min="2" max="2" width="55.125" style="3" customWidth="1"/>
    <col min="3" max="3" width="12.75" style="33" customWidth="1"/>
    <col min="4" max="4" width="13.375" style="33" customWidth="1"/>
    <col min="5" max="5" width="11.875" style="33" customWidth="1"/>
    <col min="6" max="6" width="12" style="33" customWidth="1"/>
    <col min="7" max="7" width="11.75" style="33" customWidth="1"/>
    <col min="8" max="8" width="11.875" style="33" customWidth="1"/>
    <col min="9" max="16384" width="9.125" style="3"/>
  </cols>
  <sheetData>
    <row r="1" spans="1:8" ht="15.8" customHeight="1" x14ac:dyDescent="0.25">
      <c r="A1" s="31"/>
      <c r="E1" s="106" t="s">
        <v>30</v>
      </c>
      <c r="F1" s="107"/>
      <c r="G1" s="107"/>
      <c r="H1" s="107"/>
    </row>
    <row r="2" spans="1:8" x14ac:dyDescent="0.25">
      <c r="A2" s="31"/>
      <c r="E2" s="107"/>
      <c r="F2" s="107"/>
      <c r="G2" s="107"/>
      <c r="H2" s="107"/>
    </row>
    <row r="3" spans="1:8" x14ac:dyDescent="0.25">
      <c r="A3" s="32"/>
      <c r="F3" s="105"/>
      <c r="G3" s="105"/>
      <c r="H3" s="105"/>
    </row>
    <row r="4" spans="1:8" x14ac:dyDescent="0.25">
      <c r="A4" s="74" t="s">
        <v>0</v>
      </c>
      <c r="B4" s="74"/>
      <c r="C4" s="74"/>
      <c r="D4" s="74"/>
      <c r="E4" s="74"/>
      <c r="F4" s="74"/>
      <c r="G4" s="74"/>
      <c r="H4" s="74"/>
    </row>
    <row r="5" spans="1:8" x14ac:dyDescent="0.25">
      <c r="A5" s="105" t="s">
        <v>23</v>
      </c>
      <c r="B5" s="105"/>
      <c r="C5" s="105"/>
      <c r="D5" s="105"/>
      <c r="E5" s="105"/>
      <c r="F5" s="105"/>
      <c r="G5" s="105"/>
      <c r="H5" s="105"/>
    </row>
    <row r="6" spans="1:8" x14ac:dyDescent="0.25">
      <c r="A6" s="31"/>
    </row>
    <row r="7" spans="1:8" ht="12.1" customHeight="1" x14ac:dyDescent="0.25">
      <c r="A7" s="79" t="s">
        <v>6</v>
      </c>
      <c r="B7" s="68" t="s">
        <v>1</v>
      </c>
      <c r="C7" s="71" t="s">
        <v>12</v>
      </c>
      <c r="D7" s="79" t="s">
        <v>31</v>
      </c>
      <c r="E7" s="55" t="s">
        <v>39</v>
      </c>
      <c r="F7" s="56"/>
      <c r="G7" s="56"/>
      <c r="H7" s="57"/>
    </row>
    <row r="8" spans="1:8" ht="9" customHeight="1" x14ac:dyDescent="0.25">
      <c r="A8" s="80"/>
      <c r="B8" s="69"/>
      <c r="C8" s="72"/>
      <c r="D8" s="80"/>
      <c r="E8" s="58"/>
      <c r="F8" s="59"/>
      <c r="G8" s="59"/>
      <c r="H8" s="60"/>
    </row>
    <row r="9" spans="1:8" ht="33.799999999999997" customHeight="1" x14ac:dyDescent="0.25">
      <c r="A9" s="81"/>
      <c r="B9" s="70"/>
      <c r="C9" s="73"/>
      <c r="D9" s="81"/>
      <c r="E9" s="37">
        <v>1</v>
      </c>
      <c r="F9" s="38">
        <v>2</v>
      </c>
      <c r="G9" s="37">
        <v>3</v>
      </c>
      <c r="H9" s="37">
        <v>4</v>
      </c>
    </row>
    <row r="10" spans="1:8" s="6" customFormat="1" ht="25.15" customHeight="1" x14ac:dyDescent="0.25">
      <c r="A10" s="90" t="s">
        <v>3</v>
      </c>
      <c r="B10" s="90"/>
      <c r="C10" s="90"/>
      <c r="D10" s="90"/>
      <c r="E10" s="90"/>
      <c r="F10" s="90"/>
      <c r="G10" s="90"/>
      <c r="H10" s="90"/>
    </row>
    <row r="11" spans="1:8" s="6" customFormat="1" ht="62.5" x14ac:dyDescent="0.25">
      <c r="A11" s="39">
        <v>35</v>
      </c>
      <c r="B11" s="40" t="s">
        <v>44</v>
      </c>
      <c r="C11" s="41">
        <f t="shared" ref="C11:D11" si="0">SUM(C12:C18)</f>
        <v>126.35</v>
      </c>
      <c r="D11" s="41">
        <f t="shared" si="0"/>
        <v>116.41</v>
      </c>
      <c r="E11" s="41">
        <f>SUM(E12:E18)</f>
        <v>26.71</v>
      </c>
      <c r="F11" s="41">
        <f t="shared" ref="F11:H11" si="1">SUM(F12:F18)</f>
        <v>28.9</v>
      </c>
      <c r="G11" s="41">
        <f t="shared" si="1"/>
        <v>29.9</v>
      </c>
      <c r="H11" s="41">
        <f t="shared" si="1"/>
        <v>30.9</v>
      </c>
    </row>
    <row r="12" spans="1:8" s="14" customFormat="1" ht="17.350000000000001" customHeight="1" x14ac:dyDescent="0.25">
      <c r="A12" s="42" t="s">
        <v>32</v>
      </c>
      <c r="B12" s="43" t="s">
        <v>13</v>
      </c>
      <c r="C12" s="41">
        <v>47.55</v>
      </c>
      <c r="D12" s="41">
        <f>E12+F12+G12+H12</f>
        <v>44.81</v>
      </c>
      <c r="E12" s="41">
        <v>6.81</v>
      </c>
      <c r="F12" s="41">
        <v>12</v>
      </c>
      <c r="G12" s="41">
        <v>13</v>
      </c>
      <c r="H12" s="41">
        <v>13</v>
      </c>
    </row>
    <row r="13" spans="1:8" s="14" customFormat="1" ht="17.350000000000001" customHeight="1" x14ac:dyDescent="0.25">
      <c r="A13" s="42" t="s">
        <v>33</v>
      </c>
      <c r="B13" s="43" t="s">
        <v>40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</row>
    <row r="14" spans="1:8" s="14" customFormat="1" ht="17.350000000000001" customHeight="1" x14ac:dyDescent="0.25">
      <c r="A14" s="42" t="s">
        <v>34</v>
      </c>
      <c r="B14" s="43" t="s">
        <v>41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</row>
    <row r="15" spans="1:8" s="14" customFormat="1" ht="17.350000000000001" customHeight="1" x14ac:dyDescent="0.25">
      <c r="A15" s="42" t="s">
        <v>35</v>
      </c>
      <c r="B15" s="43" t="s">
        <v>14</v>
      </c>
      <c r="C15" s="41">
        <v>0</v>
      </c>
      <c r="D15" s="41">
        <f>ROUND((E15+F15+G15+H15),3)</f>
        <v>0</v>
      </c>
      <c r="E15" s="41">
        <v>0</v>
      </c>
      <c r="F15" s="41">
        <v>0</v>
      </c>
      <c r="G15" s="41">
        <v>0</v>
      </c>
      <c r="H15" s="41">
        <v>0</v>
      </c>
    </row>
    <row r="16" spans="1:8" s="14" customFormat="1" ht="17.350000000000001" customHeight="1" x14ac:dyDescent="0.25">
      <c r="A16" s="42" t="s">
        <v>36</v>
      </c>
      <c r="B16" s="44" t="s">
        <v>15</v>
      </c>
      <c r="C16" s="41">
        <v>0</v>
      </c>
      <c r="D16" s="41">
        <f t="shared" ref="D16" si="2">ROUND((E16+F16+G16+H16),3)</f>
        <v>0</v>
      </c>
      <c r="E16" s="41">
        <v>0</v>
      </c>
      <c r="F16" s="41">
        <v>0</v>
      </c>
      <c r="G16" s="41">
        <v>0</v>
      </c>
      <c r="H16" s="41">
        <v>0</v>
      </c>
    </row>
    <row r="17" spans="1:8" s="14" customFormat="1" ht="17.350000000000001" customHeight="1" x14ac:dyDescent="0.25">
      <c r="A17" s="42" t="s">
        <v>37</v>
      </c>
      <c r="B17" s="44" t="s">
        <v>16</v>
      </c>
      <c r="C17" s="41">
        <v>32</v>
      </c>
      <c r="D17" s="41">
        <f>SUM(E17:H17)</f>
        <v>32</v>
      </c>
      <c r="E17" s="41">
        <f>5+3+2</f>
        <v>10</v>
      </c>
      <c r="F17" s="41">
        <f>3+2+2</f>
        <v>7</v>
      </c>
      <c r="G17" s="41">
        <v>7</v>
      </c>
      <c r="H17" s="41">
        <v>8</v>
      </c>
    </row>
    <row r="18" spans="1:8" s="14" customFormat="1" ht="17.350000000000001" customHeight="1" x14ac:dyDescent="0.25">
      <c r="A18" s="42" t="s">
        <v>38</v>
      </c>
      <c r="B18" s="44" t="s">
        <v>17</v>
      </c>
      <c r="C18" s="41">
        <v>46.8</v>
      </c>
      <c r="D18" s="41">
        <f>E18+F18+G18+H18</f>
        <v>39.6</v>
      </c>
      <c r="E18" s="41">
        <v>9.9</v>
      </c>
      <c r="F18" s="41">
        <v>9.9</v>
      </c>
      <c r="G18" s="41">
        <v>9.9</v>
      </c>
      <c r="H18" s="41">
        <v>9.9</v>
      </c>
    </row>
  </sheetData>
  <mergeCells count="10">
    <mergeCell ref="F3:H3"/>
    <mergeCell ref="A4:H4"/>
    <mergeCell ref="A5:H5"/>
    <mergeCell ref="E1:H2"/>
    <mergeCell ref="A10:H10"/>
    <mergeCell ref="E7:H8"/>
    <mergeCell ref="C7:C9"/>
    <mergeCell ref="D7:D9"/>
    <mergeCell ref="A7:A9"/>
    <mergeCell ref="B7:B9"/>
  </mergeCells>
  <pageMargins left="1.1811023622047243" right="0.39370078740157483" top="0.78740157480314965" bottom="0.78740157480314965" header="0.31496062992125984" footer="0.31496062992125984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9</vt:i4>
      </vt:variant>
    </vt:vector>
  </HeadingPairs>
  <TitlesOfParts>
    <vt:vector size="14" baseType="lpstr">
      <vt:lpstr>тепловая энергия </vt:lpstr>
      <vt:lpstr>горячая вода</vt:lpstr>
      <vt:lpstr>электроэнергия </vt:lpstr>
      <vt:lpstr>вода</vt:lpstr>
      <vt:lpstr>стоки </vt:lpstr>
      <vt:lpstr>вода!Заголовки_для_печати</vt:lpstr>
      <vt:lpstr>'горячая вода'!Заголовки_для_печати</vt:lpstr>
      <vt:lpstr>'стоки '!Заголовки_для_печати</vt:lpstr>
      <vt:lpstr>'тепловая энергия '!Заголовки_для_печати</vt:lpstr>
      <vt:lpstr>'электроэнергия '!Заголовки_для_печати</vt:lpstr>
      <vt:lpstr>вода!Область_печати</vt:lpstr>
      <vt:lpstr>'горячая вода'!Область_печати</vt:lpstr>
      <vt:lpstr>'тепловая энергия '!Область_печати</vt:lpstr>
      <vt:lpstr>'электроэнергия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Константиновна Асеева</dc:creator>
  <cp:lastModifiedBy>Новикова Ирина Михайловна</cp:lastModifiedBy>
  <cp:lastPrinted>2026-04-30T10:59:50Z</cp:lastPrinted>
  <dcterms:created xsi:type="dcterms:W3CDTF">2018-08-16T09:30:50Z</dcterms:created>
  <dcterms:modified xsi:type="dcterms:W3CDTF">2026-04-30T11:01:22Z</dcterms:modified>
</cp:coreProperties>
</file>